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38040" windowHeight="21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3" i="1"/>
  <c r="N18" i="1"/>
  <c r="N17" i="1"/>
  <c r="N19" i="1"/>
  <c r="N4" i="1"/>
  <c r="N6" i="1"/>
  <c r="N12" i="1"/>
  <c r="N16" i="1"/>
  <c r="N23" i="1"/>
  <c r="F12" i="1"/>
  <c r="F23" i="1"/>
  <c r="C29" i="1"/>
  <c r="J4" i="1"/>
  <c r="J11" i="1"/>
  <c r="J13" i="1"/>
  <c r="J23" i="1"/>
  <c r="Q6" i="1"/>
  <c r="Q23" i="1"/>
  <c r="C27" i="1"/>
  <c r="I4" i="1"/>
  <c r="I11" i="1"/>
  <c r="I13" i="1"/>
  <c r="I23" i="1"/>
  <c r="P6" i="1"/>
  <c r="P23" i="1"/>
  <c r="C26" i="1"/>
  <c r="M18" i="1"/>
  <c r="M17" i="1"/>
  <c r="M19" i="1"/>
  <c r="M4" i="1"/>
  <c r="M6" i="1"/>
  <c r="M12" i="1"/>
  <c r="M16" i="1"/>
  <c r="M23" i="1"/>
  <c r="E12" i="1"/>
  <c r="E23" i="1"/>
  <c r="C28" i="1"/>
  <c r="O23" i="1"/>
</calcChain>
</file>

<file path=xl/sharedStrings.xml><?xml version="1.0" encoding="utf-8"?>
<sst xmlns="http://schemas.openxmlformats.org/spreadsheetml/2006/main" count="46" uniqueCount="27">
  <si>
    <t>Area</t>
  </si>
  <si>
    <t>120m wide Seaton Channel</t>
  </si>
  <si>
    <t>85m wide Seaton Channel</t>
  </si>
  <si>
    <t>Holding Basin</t>
  </si>
  <si>
    <t>Quays 10/11</t>
  </si>
  <si>
    <t>Basin entrance</t>
  </si>
  <si>
    <t>Capital dredge Depth</t>
  </si>
  <si>
    <t>Capital Volume</t>
  </si>
  <si>
    <t>Silt</t>
  </si>
  <si>
    <t>Clay</t>
  </si>
  <si>
    <t>Maintenance Volume</t>
  </si>
  <si>
    <t>mCD</t>
  </si>
  <si>
    <t>m3</t>
  </si>
  <si>
    <t>Dry tonnes</t>
  </si>
  <si>
    <t>mc (%)</t>
  </si>
  <si>
    <t>Annual</t>
  </si>
  <si>
    <t>On demand</t>
  </si>
  <si>
    <t>TOTALS</t>
  </si>
  <si>
    <t>Seaton Channel (0.25m)</t>
  </si>
  <si>
    <t>Location</t>
  </si>
  <si>
    <t>Accretion (mm)</t>
  </si>
  <si>
    <t>wet tonnes (1.3t/m3)</t>
  </si>
  <si>
    <t>Dry tonnes (0.5t/m3)</t>
  </si>
  <si>
    <t>wet tonnes (2.2t/m3)</t>
  </si>
  <si>
    <t>Dry tonnes (1.75t/m3)</t>
  </si>
  <si>
    <t>Wet Tonnes</t>
  </si>
  <si>
    <t>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</si>
</sst>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0" fontId="0" fillId="3" borderId="4" xfId="0" applyFont="1" applyFill="1" applyBorder="1"/>
    <xf numFmtId="0" fontId="0" fillId="3" borderId="0" xfId="0" applyFont="1" applyFill="1" applyBorder="1"/>
    <xf numFmtId="0" fontId="0" fillId="3" borderId="5" xfId="0" applyFon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0" borderId="5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ont="1" applyFill="1" applyBorder="1"/>
    <xf numFmtId="3" fontId="0" fillId="4" borderId="13" xfId="0" applyNumberFormat="1" applyFill="1" applyBorder="1"/>
    <xf numFmtId="3" fontId="0" fillId="4" borderId="13" xfId="0" applyNumberFormat="1" applyFill="1" applyBorder="1" applyAlignment="1">
      <alignment horizontal="center"/>
    </xf>
    <xf numFmtId="3" fontId="0" fillId="4" borderId="14" xfId="0" applyNumberFormat="1" applyFill="1" applyBorder="1"/>
    <xf numFmtId="3" fontId="0" fillId="4" borderId="12" xfId="0" applyNumberFormat="1" applyFill="1" applyBorder="1"/>
    <xf numFmtId="0" fontId="0" fillId="2" borderId="1" xfId="0" applyFont="1" applyFill="1" applyBorder="1" applyAlignment="1">
      <alignment wrapText="1"/>
    </xf>
    <xf numFmtId="0" fontId="4" fillId="5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wrapText="1"/>
    </xf>
    <xf numFmtId="3" fontId="4" fillId="0" borderId="4" xfId="0" applyNumberFormat="1" applyFont="1" applyBorder="1"/>
    <xf numFmtId="3" fontId="4" fillId="0" borderId="0" xfId="0" applyNumberFormat="1" applyFont="1"/>
    <xf numFmtId="3" fontId="4" fillId="0" borderId="5" xfId="0" applyNumberFormat="1" applyFont="1" applyBorder="1"/>
    <xf numFmtId="0" fontId="4" fillId="0" borderId="0" xfId="0" applyFont="1"/>
    <xf numFmtId="0" fontId="4" fillId="5" borderId="4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5" borderId="6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3" fontId="0" fillId="0" borderId="7" xfId="0" applyNumberFormat="1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3" fontId="1" fillId="0" borderId="0" xfId="0" applyNumberFormat="1" applyFont="1" applyFill="1" applyBorder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3" fontId="0" fillId="0" borderId="11" xfId="0" applyNumberFormat="1" applyBorder="1" applyAlignment="1">
      <alignment horizontal="right"/>
    </xf>
    <xf numFmtId="3" fontId="0" fillId="0" borderId="10" xfId="0" applyNumberFormat="1" applyBorder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50" zoomScaleNormal="150" zoomScalePageLayoutView="150" workbookViewId="0">
      <selection activeCell="E29" sqref="E29"/>
    </sheetView>
  </sheetViews>
  <sheetFormatPr baseColWidth="10" defaultRowHeight="15" x14ac:dyDescent="0"/>
  <cols>
    <col min="1" max="1" width="23.5" bestFit="1" customWidth="1"/>
    <col min="2" max="2" width="14.1640625" bestFit="1" customWidth="1"/>
    <col min="10" max="10" width="11.6640625" customWidth="1"/>
    <col min="11" max="11" width="13.83203125" style="1" bestFit="1" customWidth="1"/>
    <col min="12" max="12" width="11.6640625" customWidth="1"/>
  </cols>
  <sheetData>
    <row r="1" spans="1:17" ht="45">
      <c r="A1" s="16" t="s">
        <v>19</v>
      </c>
      <c r="B1" s="53" t="s">
        <v>0</v>
      </c>
      <c r="C1" s="17" t="s">
        <v>6</v>
      </c>
      <c r="D1" s="65" t="s">
        <v>7</v>
      </c>
      <c r="E1" s="65"/>
      <c r="F1" s="65"/>
      <c r="G1" s="65"/>
      <c r="H1" s="65"/>
      <c r="I1" s="65"/>
      <c r="J1" s="65"/>
      <c r="K1" s="16"/>
      <c r="L1" s="61" t="s">
        <v>10</v>
      </c>
      <c r="M1" s="62"/>
      <c r="N1" s="62"/>
      <c r="O1" s="62"/>
      <c r="P1" s="62"/>
      <c r="Q1" s="63"/>
    </row>
    <row r="2" spans="1:17">
      <c r="A2" s="56">
        <v>2017</v>
      </c>
      <c r="B2" s="54"/>
      <c r="C2" s="69" t="s">
        <v>11</v>
      </c>
      <c r="D2" s="64" t="s">
        <v>8</v>
      </c>
      <c r="E2" s="64"/>
      <c r="F2" s="64"/>
      <c r="G2" s="64" t="s">
        <v>9</v>
      </c>
      <c r="H2" s="64"/>
      <c r="I2" s="64"/>
      <c r="J2" s="64"/>
      <c r="K2" s="56" t="s">
        <v>20</v>
      </c>
      <c r="L2" s="66" t="s">
        <v>8</v>
      </c>
      <c r="M2" s="67"/>
      <c r="N2" s="68"/>
      <c r="O2" s="58" t="s">
        <v>9</v>
      </c>
      <c r="P2" s="59"/>
      <c r="Q2" s="60"/>
    </row>
    <row r="3" spans="1:17" ht="30">
      <c r="A3" s="57"/>
      <c r="B3" s="55"/>
      <c r="C3" s="70"/>
      <c r="D3" s="18" t="s">
        <v>12</v>
      </c>
      <c r="E3" s="29" t="s">
        <v>21</v>
      </c>
      <c r="F3" s="29" t="s">
        <v>22</v>
      </c>
      <c r="G3" s="18" t="s">
        <v>12</v>
      </c>
      <c r="H3" s="18" t="s">
        <v>14</v>
      </c>
      <c r="I3" s="29" t="s">
        <v>23</v>
      </c>
      <c r="J3" s="29" t="s">
        <v>24</v>
      </c>
      <c r="K3" s="57"/>
      <c r="L3" s="30" t="s">
        <v>12</v>
      </c>
      <c r="M3" s="29" t="s">
        <v>21</v>
      </c>
      <c r="N3" s="29" t="s">
        <v>22</v>
      </c>
      <c r="O3" s="30" t="s">
        <v>12</v>
      </c>
      <c r="P3" s="31" t="s">
        <v>23</v>
      </c>
      <c r="Q3" s="31" t="s">
        <v>24</v>
      </c>
    </row>
    <row r="4" spans="1:17">
      <c r="A4" s="9" t="s">
        <v>1</v>
      </c>
      <c r="B4" s="4"/>
      <c r="C4" s="15">
        <v>-6.5</v>
      </c>
      <c r="D4" s="3"/>
      <c r="E4" s="4"/>
      <c r="F4" s="5"/>
      <c r="G4" s="4">
        <v>75000</v>
      </c>
      <c r="H4" s="4">
        <v>25</v>
      </c>
      <c r="I4" s="4">
        <f>G4*2.2</f>
        <v>165000</v>
      </c>
      <c r="J4" s="5">
        <f>G4*1.75</f>
        <v>131250</v>
      </c>
      <c r="K4" s="19"/>
      <c r="L4" s="3">
        <v>75000</v>
      </c>
      <c r="M4" s="4">
        <f>L4*1.3</f>
        <v>97500</v>
      </c>
      <c r="N4" s="5">
        <f>L4*0.5</f>
        <v>37500</v>
      </c>
      <c r="O4" s="32"/>
      <c r="P4" s="33"/>
      <c r="Q4" s="34"/>
    </row>
    <row r="5" spans="1:17">
      <c r="A5" s="9" t="s">
        <v>2</v>
      </c>
      <c r="B5" s="4"/>
      <c r="C5" s="15">
        <v>-9.5</v>
      </c>
      <c r="D5" s="3"/>
      <c r="E5" s="4"/>
      <c r="F5" s="5"/>
      <c r="G5" s="4"/>
      <c r="H5" s="4"/>
      <c r="I5" s="4"/>
      <c r="J5" s="5"/>
      <c r="K5" s="19"/>
      <c r="L5" s="3"/>
      <c r="M5" s="4"/>
      <c r="N5" s="5"/>
      <c r="O5" s="32"/>
      <c r="P5" s="33"/>
      <c r="Q5" s="34"/>
    </row>
    <row r="6" spans="1:17">
      <c r="A6" s="9" t="s">
        <v>3</v>
      </c>
      <c r="B6" s="4"/>
      <c r="C6" s="15">
        <v>-6.5</v>
      </c>
      <c r="D6" s="3"/>
      <c r="E6" s="4"/>
      <c r="F6" s="5"/>
      <c r="G6" s="4"/>
      <c r="H6" s="4"/>
      <c r="I6" s="4"/>
      <c r="J6" s="5"/>
      <c r="K6" s="19"/>
      <c r="L6" s="3">
        <v>75000</v>
      </c>
      <c r="M6" s="4">
        <f>L6*1.3</f>
        <v>97500</v>
      </c>
      <c r="N6" s="5">
        <f>L6*0.5</f>
        <v>37500</v>
      </c>
      <c r="O6" s="32">
        <v>10000</v>
      </c>
      <c r="P6" s="4">
        <f>O6*1.3</f>
        <v>13000</v>
      </c>
      <c r="Q6" s="5">
        <f>O6*0.5</f>
        <v>5000</v>
      </c>
    </row>
    <row r="7" spans="1:17">
      <c r="A7" s="9" t="s">
        <v>4</v>
      </c>
      <c r="B7" s="4"/>
      <c r="C7" s="15">
        <v>-15</v>
      </c>
      <c r="D7" s="3"/>
      <c r="E7" s="4"/>
      <c r="F7" s="5"/>
      <c r="G7" s="4"/>
      <c r="H7" s="4"/>
      <c r="I7" s="4"/>
      <c r="J7" s="5"/>
      <c r="K7" s="19"/>
      <c r="L7" s="3"/>
      <c r="M7" s="4"/>
      <c r="N7" s="5"/>
      <c r="O7" s="32"/>
      <c r="P7" s="33"/>
      <c r="Q7" s="34"/>
    </row>
    <row r="8" spans="1:17">
      <c r="A8" s="9" t="s">
        <v>5</v>
      </c>
      <c r="B8" s="4"/>
      <c r="C8" s="15">
        <v>-9.5</v>
      </c>
      <c r="D8" s="3"/>
      <c r="E8" s="4"/>
      <c r="F8" s="5"/>
      <c r="G8" s="4"/>
      <c r="H8" s="4"/>
      <c r="I8" s="4"/>
      <c r="J8" s="5"/>
      <c r="K8" s="19"/>
      <c r="L8" s="3"/>
      <c r="M8" s="4"/>
      <c r="N8" s="5"/>
      <c r="O8" s="32"/>
      <c r="P8" s="33"/>
      <c r="Q8" s="34"/>
    </row>
    <row r="9" spans="1:17">
      <c r="A9" s="9"/>
      <c r="B9" s="4"/>
      <c r="C9" s="11"/>
      <c r="D9" s="3"/>
      <c r="E9" s="4"/>
      <c r="F9" s="5"/>
      <c r="G9" s="4"/>
      <c r="H9" s="4"/>
      <c r="I9" s="4"/>
      <c r="J9" s="5"/>
      <c r="K9" s="19"/>
      <c r="L9" s="3"/>
      <c r="M9" s="4"/>
      <c r="N9" s="5"/>
      <c r="O9" s="32"/>
      <c r="P9" s="33"/>
      <c r="Q9" s="34"/>
    </row>
    <row r="10" spans="1:17">
      <c r="A10" s="6" t="s">
        <v>16</v>
      </c>
      <c r="B10" s="24"/>
      <c r="C10" s="8"/>
      <c r="D10" s="6"/>
      <c r="E10" s="7"/>
      <c r="F10" s="8"/>
      <c r="G10" s="7"/>
      <c r="H10" s="7"/>
      <c r="I10" s="7"/>
      <c r="J10" s="8"/>
      <c r="K10" s="20"/>
      <c r="L10" s="6"/>
      <c r="M10" s="7"/>
      <c r="N10" s="8"/>
      <c r="O10" s="36"/>
      <c r="P10" s="37"/>
      <c r="Q10" s="38"/>
    </row>
    <row r="11" spans="1:17">
      <c r="A11" s="9" t="s">
        <v>2</v>
      </c>
      <c r="B11" s="4"/>
      <c r="C11" s="15">
        <v>-9.5</v>
      </c>
      <c r="D11" s="3"/>
      <c r="E11" s="4"/>
      <c r="F11" s="5"/>
      <c r="G11" s="4">
        <v>350000</v>
      </c>
      <c r="H11" s="4">
        <v>25</v>
      </c>
      <c r="I11" s="4">
        <f>G11*2.2</f>
        <v>770000.00000000012</v>
      </c>
      <c r="J11" s="5">
        <f>G11*1.75</f>
        <v>612500</v>
      </c>
      <c r="K11" s="19"/>
      <c r="L11" s="3"/>
      <c r="M11" s="4"/>
      <c r="N11" s="5"/>
      <c r="O11" s="32"/>
      <c r="P11" s="33"/>
      <c r="Q11" s="34"/>
    </row>
    <row r="12" spans="1:17">
      <c r="A12" s="9" t="s">
        <v>3</v>
      </c>
      <c r="B12" s="4"/>
      <c r="C12" s="15">
        <v>-9.5</v>
      </c>
      <c r="D12" s="3">
        <v>150000</v>
      </c>
      <c r="E12" s="4">
        <f>D12*1.3</f>
        <v>195000</v>
      </c>
      <c r="F12" s="5">
        <f>D12*0.5</f>
        <v>75000</v>
      </c>
      <c r="G12" s="4"/>
      <c r="H12" s="4"/>
      <c r="I12" s="4"/>
      <c r="J12" s="5"/>
      <c r="K12" s="19"/>
      <c r="L12" s="3">
        <v>10000</v>
      </c>
      <c r="M12" s="4">
        <f>L12*1.3</f>
        <v>13000</v>
      </c>
      <c r="N12" s="5">
        <f>L12*0.5</f>
        <v>5000</v>
      </c>
      <c r="O12" s="32"/>
      <c r="P12" s="33"/>
      <c r="Q12" s="34"/>
    </row>
    <row r="13" spans="1:17">
      <c r="A13" s="9" t="s">
        <v>4</v>
      </c>
      <c r="B13" s="4"/>
      <c r="C13" s="15">
        <v>-15</v>
      </c>
      <c r="D13" s="3"/>
      <c r="E13" s="4"/>
      <c r="F13" s="5"/>
      <c r="G13" s="4">
        <v>120000</v>
      </c>
      <c r="H13" s="4"/>
      <c r="I13" s="4">
        <f>G13*2.2</f>
        <v>264000</v>
      </c>
      <c r="J13" s="5">
        <f>G13*1.75</f>
        <v>210000</v>
      </c>
      <c r="K13" s="19"/>
      <c r="L13" s="3"/>
      <c r="M13" s="4"/>
      <c r="N13" s="5"/>
      <c r="O13" s="32"/>
      <c r="P13" s="33"/>
      <c r="Q13" s="34"/>
    </row>
    <row r="14" spans="1:17">
      <c r="A14" s="9"/>
      <c r="B14" s="4"/>
      <c r="C14" s="11"/>
      <c r="D14" s="3"/>
      <c r="E14" s="4"/>
      <c r="F14" s="5"/>
      <c r="G14" s="4"/>
      <c r="H14" s="4"/>
      <c r="I14" s="4"/>
      <c r="J14" s="5"/>
      <c r="K14" s="19"/>
      <c r="L14" s="3"/>
      <c r="M14" s="4"/>
      <c r="N14" s="5"/>
      <c r="O14" s="32"/>
      <c r="P14" s="33"/>
      <c r="Q14" s="34"/>
    </row>
    <row r="15" spans="1:17">
      <c r="A15" s="6" t="s">
        <v>15</v>
      </c>
      <c r="B15" s="24"/>
      <c r="C15" s="8"/>
      <c r="D15" s="6"/>
      <c r="E15" s="7"/>
      <c r="F15" s="8"/>
      <c r="G15" s="7"/>
      <c r="H15" s="7"/>
      <c r="I15" s="7"/>
      <c r="J15" s="8"/>
      <c r="K15" s="20"/>
      <c r="L15" s="6"/>
      <c r="M15" s="7"/>
      <c r="N15" s="8"/>
      <c r="O15" s="36"/>
      <c r="P15" s="37"/>
      <c r="Q15" s="38"/>
    </row>
    <row r="16" spans="1:17">
      <c r="A16" s="9" t="s">
        <v>18</v>
      </c>
      <c r="B16" s="4">
        <v>160000</v>
      </c>
      <c r="C16" s="15">
        <v>-6.5</v>
      </c>
      <c r="D16" s="3"/>
      <c r="E16" s="4"/>
      <c r="F16" s="5"/>
      <c r="G16" s="4"/>
      <c r="H16" s="4"/>
      <c r="I16" s="4"/>
      <c r="J16" s="5"/>
      <c r="K16" s="19">
        <v>100</v>
      </c>
      <c r="L16" s="3">
        <f>B16*K16/1000</f>
        <v>16000</v>
      </c>
      <c r="M16" s="4">
        <f>L16*1.3</f>
        <v>20800</v>
      </c>
      <c r="N16" s="5">
        <f>L16*0.5</f>
        <v>8000</v>
      </c>
      <c r="O16" s="32"/>
      <c r="P16" s="33"/>
      <c r="Q16" s="34"/>
    </row>
    <row r="17" spans="1:17">
      <c r="A17" s="9" t="s">
        <v>3</v>
      </c>
      <c r="B17" s="4">
        <v>65000</v>
      </c>
      <c r="C17" s="15">
        <v>-9.5</v>
      </c>
      <c r="D17" s="3"/>
      <c r="E17" s="4"/>
      <c r="F17" s="5"/>
      <c r="G17" s="4"/>
      <c r="H17" s="4"/>
      <c r="I17" s="4"/>
      <c r="J17" s="5"/>
      <c r="K17" s="19">
        <v>120</v>
      </c>
      <c r="L17" s="3">
        <f>B17*K17/1000</f>
        <v>7800</v>
      </c>
      <c r="M17" s="4">
        <f t="shared" ref="M17:M19" si="0">L17*1.3</f>
        <v>10140</v>
      </c>
      <c r="N17" s="5">
        <f t="shared" ref="N17:N19" si="1">L17*0.5</f>
        <v>3900</v>
      </c>
      <c r="O17" s="32"/>
      <c r="P17" s="33"/>
      <c r="Q17" s="34"/>
    </row>
    <row r="18" spans="1:17">
      <c r="A18" s="9" t="s">
        <v>4</v>
      </c>
      <c r="B18" s="4">
        <v>27000</v>
      </c>
      <c r="C18" s="15">
        <v>-15</v>
      </c>
      <c r="D18" s="3"/>
      <c r="E18" s="4"/>
      <c r="F18" s="5"/>
      <c r="G18" s="4"/>
      <c r="H18" s="4"/>
      <c r="I18" s="4"/>
      <c r="J18" s="5"/>
      <c r="K18" s="19">
        <v>120</v>
      </c>
      <c r="L18" s="3">
        <f>B18*K18/1000</f>
        <v>3240</v>
      </c>
      <c r="M18" s="4">
        <f t="shared" si="0"/>
        <v>4212</v>
      </c>
      <c r="N18" s="5">
        <f t="shared" si="1"/>
        <v>1620</v>
      </c>
      <c r="O18" s="32"/>
      <c r="P18" s="33"/>
      <c r="Q18" s="34"/>
    </row>
    <row r="19" spans="1:17">
      <c r="A19" s="9" t="s">
        <v>5</v>
      </c>
      <c r="B19" s="4">
        <v>10000</v>
      </c>
      <c r="C19" s="15">
        <v>-9.5</v>
      </c>
      <c r="D19" s="3"/>
      <c r="E19" s="4"/>
      <c r="F19" s="5"/>
      <c r="G19" s="4"/>
      <c r="H19" s="4"/>
      <c r="I19" s="4"/>
      <c r="J19" s="5"/>
      <c r="K19" s="19">
        <v>250</v>
      </c>
      <c r="L19" s="3">
        <f>B19*K19/1000</f>
        <v>2500</v>
      </c>
      <c r="M19" s="4">
        <f t="shared" si="0"/>
        <v>3250</v>
      </c>
      <c r="N19" s="5">
        <f t="shared" si="1"/>
        <v>1250</v>
      </c>
      <c r="O19" s="32"/>
      <c r="P19" s="33"/>
      <c r="Q19" s="34"/>
    </row>
    <row r="20" spans="1:17">
      <c r="A20" s="9"/>
      <c r="B20" s="4"/>
      <c r="C20" s="11"/>
      <c r="D20" s="9"/>
      <c r="E20" s="10"/>
      <c r="F20" s="11"/>
      <c r="G20" s="10"/>
      <c r="H20" s="10"/>
      <c r="I20" s="10"/>
      <c r="J20" s="11"/>
      <c r="K20" s="21"/>
      <c r="L20" s="9"/>
      <c r="M20" s="10"/>
      <c r="N20" s="11"/>
      <c r="O20" s="39"/>
      <c r="P20" s="35"/>
      <c r="Q20" s="40"/>
    </row>
    <row r="21" spans="1:17">
      <c r="A21" s="9"/>
      <c r="B21" s="10"/>
      <c r="C21" s="11"/>
      <c r="D21" s="9"/>
      <c r="E21" s="10"/>
      <c r="F21" s="11"/>
      <c r="G21" s="10"/>
      <c r="H21" s="10"/>
      <c r="I21" s="10"/>
      <c r="J21" s="11"/>
      <c r="K21" s="21"/>
      <c r="L21" s="9"/>
      <c r="M21" s="10"/>
      <c r="N21" s="11"/>
      <c r="O21" s="39"/>
      <c r="P21" s="35"/>
      <c r="Q21" s="40"/>
    </row>
    <row r="22" spans="1:17">
      <c r="A22" s="12"/>
      <c r="B22" s="13"/>
      <c r="C22" s="14"/>
      <c r="D22" s="12"/>
      <c r="E22" s="13"/>
      <c r="F22" s="14"/>
      <c r="G22" s="13"/>
      <c r="H22" s="13"/>
      <c r="I22" s="13"/>
      <c r="J22" s="14"/>
      <c r="K22" s="22"/>
      <c r="L22" s="12"/>
      <c r="M22" s="13"/>
      <c r="N22" s="14"/>
      <c r="O22" s="41"/>
      <c r="P22" s="42"/>
      <c r="Q22" s="43"/>
    </row>
    <row r="23" spans="1:17">
      <c r="A23" s="51" t="s">
        <v>17</v>
      </c>
      <c r="B23" s="52"/>
      <c r="C23" s="52"/>
      <c r="D23" s="28"/>
      <c r="E23" s="25">
        <f>SUM(E4:E22)</f>
        <v>195000</v>
      </c>
      <c r="F23" s="27">
        <f>SUM(F4:F22)</f>
        <v>75000</v>
      </c>
      <c r="G23" s="28"/>
      <c r="H23" s="25"/>
      <c r="I23" s="25">
        <f>SUM(I4:I22)</f>
        <v>1199000</v>
      </c>
      <c r="J23" s="27">
        <f>SUM(J4:J22)</f>
        <v>953750</v>
      </c>
      <c r="K23" s="26"/>
      <c r="L23" s="25">
        <f t="shared" ref="L23:Q23" si="2">SUM(L4:L14)+9*SUM(L16:L21)</f>
        <v>425860</v>
      </c>
      <c r="M23" s="25">
        <f t="shared" si="2"/>
        <v>553618</v>
      </c>
      <c r="N23" s="27">
        <f t="shared" si="2"/>
        <v>212930</v>
      </c>
      <c r="O23" s="28">
        <f t="shared" si="2"/>
        <v>10000</v>
      </c>
      <c r="P23" s="25">
        <f t="shared" si="2"/>
        <v>13000</v>
      </c>
      <c r="Q23" s="27">
        <f t="shared" si="2"/>
        <v>5000</v>
      </c>
    </row>
    <row r="24" spans="1:17">
      <c r="K24"/>
    </row>
    <row r="25" spans="1:17">
      <c r="A25" s="44"/>
      <c r="B25" s="45"/>
      <c r="C25" s="48" t="s">
        <v>26</v>
      </c>
      <c r="K25"/>
    </row>
    <row r="26" spans="1:17">
      <c r="A26" s="9" t="s">
        <v>9</v>
      </c>
      <c r="B26" s="4" t="s">
        <v>25</v>
      </c>
      <c r="C26" s="71">
        <f>I23+P23</f>
        <v>1212000</v>
      </c>
      <c r="F26" s="2"/>
      <c r="G26" s="2"/>
      <c r="H26" s="2"/>
      <c r="I26" s="2"/>
      <c r="J26" s="23"/>
      <c r="K26" s="2"/>
      <c r="L26" s="2"/>
      <c r="M26" s="2"/>
      <c r="N26" s="33"/>
      <c r="O26" s="33"/>
      <c r="P26" s="33"/>
    </row>
    <row r="27" spans="1:17">
      <c r="A27" s="9"/>
      <c r="B27" s="4" t="s">
        <v>13</v>
      </c>
      <c r="C27" s="71">
        <f>J23+Q23</f>
        <v>958750</v>
      </c>
      <c r="F27" s="2"/>
      <c r="G27" s="2"/>
      <c r="H27" s="2"/>
      <c r="I27" s="2"/>
      <c r="J27" s="23"/>
      <c r="K27" s="2"/>
      <c r="L27" s="2"/>
      <c r="M27" s="2"/>
      <c r="N27" s="33"/>
      <c r="O27" s="33"/>
      <c r="P27" s="33"/>
    </row>
    <row r="28" spans="1:17">
      <c r="A28" s="9" t="s">
        <v>8</v>
      </c>
      <c r="B28" s="4" t="s">
        <v>25</v>
      </c>
      <c r="C28" s="71">
        <f>E23+M23</f>
        <v>748618</v>
      </c>
      <c r="J28" s="1"/>
      <c r="K28"/>
    </row>
    <row r="29" spans="1:17">
      <c r="A29" s="46"/>
      <c r="B29" s="47" t="s">
        <v>13</v>
      </c>
      <c r="C29" s="72">
        <f>F23+N23</f>
        <v>287930</v>
      </c>
      <c r="J29" s="1"/>
      <c r="K29"/>
    </row>
    <row r="31" spans="1:17">
      <c r="A31" s="49"/>
      <c r="B31" s="50"/>
      <c r="C31" s="49"/>
    </row>
    <row r="32" spans="1:17">
      <c r="A32" s="49"/>
      <c r="B32" s="50"/>
      <c r="C32" s="49"/>
    </row>
    <row r="33" spans="1:3">
      <c r="A33" s="49"/>
      <c r="B33" s="50"/>
      <c r="C33" s="49"/>
    </row>
  </sheetData>
  <mergeCells count="11">
    <mergeCell ref="A23:C23"/>
    <mergeCell ref="B1:B3"/>
    <mergeCell ref="K2:K3"/>
    <mergeCell ref="O2:Q2"/>
    <mergeCell ref="L1:Q1"/>
    <mergeCell ref="D2:F2"/>
    <mergeCell ref="D1:J1"/>
    <mergeCell ref="G2:J2"/>
    <mergeCell ref="L2:N2"/>
    <mergeCell ref="A2:A3"/>
    <mergeCell ref="C2:C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Cram</dc:creator>
  <cp:lastModifiedBy>Richard Cram</cp:lastModifiedBy>
  <dcterms:created xsi:type="dcterms:W3CDTF">2016-10-27T10:49:16Z</dcterms:created>
  <dcterms:modified xsi:type="dcterms:W3CDTF">2016-11-02T09:21:09Z</dcterms:modified>
</cp:coreProperties>
</file>